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85" activeTab="2"/>
  </bookViews>
  <sheets>
    <sheet name="PARA ESCRIBIR" sheetId="1" r:id="rId1"/>
    <sheet name="DATOS" sheetId="2" r:id="rId2"/>
    <sheet name="FORMULA#1" sheetId="3" r:id="rId3"/>
  </sheets>
  <definedNames>
    <definedName name="datos">'DATOS'!$A$7:$C$26</definedName>
    <definedName name="PRESUPUESTO">'DATOS'!$A$4:$C$4</definedName>
  </definedNames>
  <calcPr fullCalcOnLoad="1"/>
</workbook>
</file>

<file path=xl/comments1.xml><?xml version="1.0" encoding="utf-8"?>
<comments xmlns="http://schemas.openxmlformats.org/spreadsheetml/2006/main">
  <authors>
    <author>NIKANDRO</author>
  </authors>
  <commentList>
    <comment ref="A3" authorId="0">
      <text>
        <r>
          <rPr>
            <b/>
            <sz val="9"/>
            <rFont val="Tahoma"/>
            <family val="2"/>
          </rPr>
          <t>CONVENIO 3203:</t>
        </r>
        <r>
          <rPr>
            <sz val="9"/>
            <rFont val="Tahoma"/>
            <family val="2"/>
          </rPr>
          <t xml:space="preserve">
Favor colocar en las celdas donde no hayan proponentes cero (0)</t>
        </r>
      </text>
    </comment>
  </commentList>
</comments>
</file>

<file path=xl/comments2.xml><?xml version="1.0" encoding="utf-8"?>
<comments xmlns="http://schemas.openxmlformats.org/spreadsheetml/2006/main">
  <authors>
    <author>NIKANDRO</author>
  </authors>
  <commentList>
    <comment ref="A3" authorId="0">
      <text>
        <r>
          <rPr>
            <b/>
            <sz val="9"/>
            <rFont val="Tahoma"/>
            <family val="2"/>
          </rPr>
          <t>CONVENIO 3203:</t>
        </r>
        <r>
          <rPr>
            <sz val="9"/>
            <rFont val="Tahoma"/>
            <family val="2"/>
          </rPr>
          <t xml:space="preserve">
Favor colocar en las celdas donde no hayan proponentes cero (0)</t>
        </r>
      </text>
    </comment>
  </commentList>
</comments>
</file>

<file path=xl/sharedStrings.xml><?xml version="1.0" encoding="utf-8"?>
<sst xmlns="http://schemas.openxmlformats.org/spreadsheetml/2006/main" count="82" uniqueCount="45">
  <si>
    <t>UNIVERSIDAD DEL CAUCA</t>
  </si>
  <si>
    <t>COMENTARIO IMPORTANTE</t>
  </si>
  <si>
    <t>LIMITE SUPERIOR</t>
  </si>
  <si>
    <t>PRESUPUESTO OFICIAL ANTES DE IVA</t>
  </si>
  <si>
    <t>LIMITE INFERIOR</t>
  </si>
  <si>
    <t>No.</t>
  </si>
  <si>
    <t>PROPONENTES</t>
  </si>
  <si>
    <t>VALOR BASICO DE LA PROPUESTA</t>
  </si>
  <si>
    <t>MAURICIO CASTILLO ESCOBEDO</t>
  </si>
  <si>
    <t>CONSORCIO BO</t>
  </si>
  <si>
    <t>IRLANDA MARICEL VERGARA</t>
  </si>
  <si>
    <t>EDGAR AGUSTIN ARMANTA MAESTRE</t>
  </si>
  <si>
    <t>CAMILO TORRES BERMUDEZ</t>
  </si>
  <si>
    <t>PROGRAMADORES_</t>
  </si>
  <si>
    <t>JUAN PABLO MELO ORTIZ</t>
  </si>
  <si>
    <t xml:space="preserve"> </t>
  </si>
  <si>
    <t>NIKANDRO MUÑOZ</t>
  </si>
  <si>
    <t>FORMULA #1 VALOR PROMEDIO</t>
  </si>
  <si>
    <t>PRESUPUESTO OFICIAL</t>
  </si>
  <si>
    <t>RANGO ADMISIBLE</t>
  </si>
  <si>
    <t>RANGO DE ELEGIBILIDAD (RE)</t>
  </si>
  <si>
    <t>Factor Multiplicador y correcto diligenciamiento del formulario</t>
  </si>
  <si>
    <t>Valor en el rango admisible</t>
  </si>
  <si>
    <t>ADMISIBLE PARA LA EVALUACIÓN</t>
  </si>
  <si>
    <t>VALOR BÁSICO ADMISIBLE</t>
  </si>
  <si>
    <t>NUMERO DE PROPONENTES</t>
  </si>
  <si>
    <t>NUMERO DE PROPONENTES ADMISIBLES</t>
  </si>
  <si>
    <t>VALOR PROMEDIO 1</t>
  </si>
  <si>
    <t>VRP 1-2%</t>
  </si>
  <si>
    <t>VRP 1+2%</t>
  </si>
  <si>
    <t>PROPUESTAS ELEGIDAS POR EL VRP 1</t>
  </si>
  <si>
    <t>VALOR PROMEDIO 2</t>
  </si>
  <si>
    <t>CRITERIO PNVR0 Y PMVR0</t>
  </si>
  <si>
    <t>DISCREPANCIA FINAL</t>
  </si>
  <si>
    <t>EVALUACIÓN</t>
  </si>
  <si>
    <t>SI</t>
  </si>
  <si>
    <t>PMVRO</t>
  </si>
  <si>
    <t>PNVRO</t>
  </si>
  <si>
    <t>NO</t>
  </si>
  <si>
    <t>VR. PRESUPUESTO OFICIAL (VPO)</t>
  </si>
  <si>
    <t>VR. PROMEDIO 1 (VRP1)</t>
  </si>
  <si>
    <t>VR. PROMEDIO 2 (VRP2)</t>
  </si>
  <si>
    <t>Propuesta hábil más alta  dentro RE ( PNVR0)</t>
  </si>
  <si>
    <t>Propuesta hábil más baja  dentro RE ( PMVR0)</t>
  </si>
  <si>
    <t xml:space="preserve">VALOR PROMEDIO FINAL 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</si>
</sst>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.000"/>
    <numFmt numFmtId="165" formatCode="[$$-240A]\ #,##0.00"/>
    <numFmt numFmtId="166" formatCode="0.000"/>
    <numFmt numFmtId="167" formatCode="&quot;$&quot;\ #,##0;[Red]&quot;$&quot;\ \-#,##0"/>
    <numFmt numFmtId="168" formatCode="_ * #,##0_ ;_ * \-#,##0_ ;_ * &quot;-&quot;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lgerian"/>
      <family val="5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Informal Roman"/>
      <family val="4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165" fontId="0" fillId="35" borderId="10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2" xfId="0" applyFont="1" applyFill="1" applyBorder="1" applyAlignment="1">
      <alignment/>
    </xf>
    <xf numFmtId="164" fontId="4" fillId="35" borderId="10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2" fontId="0" fillId="37" borderId="0" xfId="0" applyNumberFormat="1" applyFill="1" applyAlignment="1">
      <alignment/>
    </xf>
    <xf numFmtId="2" fontId="0" fillId="0" borderId="0" xfId="0" applyNumberFormat="1" applyAlignment="1">
      <alignment/>
    </xf>
    <xf numFmtId="0" fontId="4" fillId="38" borderId="12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0" xfId="0" applyAlignment="1">
      <alignment/>
    </xf>
    <xf numFmtId="164" fontId="4" fillId="33" borderId="10" xfId="0" applyNumberFormat="1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9" borderId="0" xfId="0" applyFill="1" applyBorder="1" applyAlignment="1">
      <alignment/>
    </xf>
    <xf numFmtId="0" fontId="0" fillId="40" borderId="10" xfId="0" applyFill="1" applyBorder="1" applyAlignment="1">
      <alignment/>
    </xf>
    <xf numFmtId="0" fontId="43" fillId="40" borderId="10" xfId="0" applyFont="1" applyFill="1" applyBorder="1" applyAlignment="1">
      <alignment horizontal="center" vertical="center" wrapText="1"/>
    </xf>
    <xf numFmtId="164" fontId="44" fillId="0" borderId="0" xfId="0" applyNumberFormat="1" applyFont="1" applyFill="1" applyBorder="1" applyAlignment="1">
      <alignment horizontal="center" vertical="center" wrapText="1"/>
    </xf>
    <xf numFmtId="16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40" borderId="10" xfId="0" applyFont="1" applyFill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34" borderId="11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left"/>
    </xf>
    <xf numFmtId="164" fontId="44" fillId="0" borderId="10" xfId="0" applyNumberFormat="1" applyFont="1" applyFill="1" applyBorder="1" applyAlignment="1">
      <alignment horizontal="right"/>
    </xf>
    <xf numFmtId="0" fontId="44" fillId="33" borderId="1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37" borderId="0" xfId="0" applyNumberFormat="1" applyFill="1" applyAlignment="1">
      <alignment/>
    </xf>
    <xf numFmtId="166" fontId="0" fillId="37" borderId="0" xfId="0" applyNumberFormat="1" applyFill="1" applyAlignment="1">
      <alignment horizontal="center"/>
    </xf>
    <xf numFmtId="166" fontId="4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41" borderId="0" xfId="0" applyFill="1" applyAlignment="1">
      <alignment horizontal="center"/>
    </xf>
    <xf numFmtId="166" fontId="44" fillId="39" borderId="0" xfId="0" applyNumberFormat="1" applyFont="1" applyFill="1" applyAlignment="1">
      <alignment horizontal="center"/>
    </xf>
    <xf numFmtId="0" fontId="44" fillId="0" borderId="0" xfId="0" applyFont="1" applyBorder="1" applyAlignment="1">
      <alignment/>
    </xf>
    <xf numFmtId="0" fontId="44" fillId="41" borderId="0" xfId="0" applyFont="1" applyFill="1" applyAlignment="1">
      <alignment horizontal="center"/>
    </xf>
    <xf numFmtId="0" fontId="0" fillId="40" borderId="0" xfId="0" applyFill="1" applyAlignment="1">
      <alignment horizontal="center"/>
    </xf>
    <xf numFmtId="3" fontId="44" fillId="42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166" fontId="44" fillId="42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3" fillId="43" borderId="0" xfId="0" applyFont="1" applyFill="1" applyAlignment="1">
      <alignment horizontal="left"/>
    </xf>
    <xf numFmtId="0" fontId="44" fillId="0" borderId="0" xfId="0" applyFont="1" applyAlignment="1">
      <alignment horizontal="left"/>
    </xf>
    <xf numFmtId="166" fontId="44" fillId="4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5" fillId="42" borderId="10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" fillId="37" borderId="18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0" fillId="39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4" borderId="0" xfId="0" applyFont="1" applyFill="1" applyAlignment="1">
      <alignment horizontal="left"/>
    </xf>
    <xf numFmtId="0" fontId="10" fillId="34" borderId="0" xfId="0" applyFont="1" applyFill="1" applyAlignment="1">
      <alignment horizontal="left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10" xfId="52"/>
    <cellStyle name="Normal 11" xfId="53"/>
    <cellStyle name="Normal 12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0" xfId="61"/>
    <cellStyle name="Normal 22" xfId="62"/>
    <cellStyle name="Normal 3" xfId="63"/>
    <cellStyle name="Normal 5" xfId="64"/>
    <cellStyle name="Normal 6" xfId="65"/>
    <cellStyle name="Normal 8" xfId="66"/>
    <cellStyle name="Normal 9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</xdr:row>
      <xdr:rowOff>123825</xdr:rowOff>
    </xdr:from>
    <xdr:to>
      <xdr:col>11</xdr:col>
      <xdr:colOff>0</xdr:colOff>
      <xdr:row>13</xdr:row>
      <xdr:rowOff>180975</xdr:rowOff>
    </xdr:to>
    <xdr:pic>
      <xdr:nvPicPr>
        <xdr:cNvPr id="1" name="1 Imagen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447675"/>
          <a:ext cx="278130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76200</xdr:rowOff>
    </xdr:from>
    <xdr:to>
      <xdr:col>5</xdr:col>
      <xdr:colOff>1790700</xdr:colOff>
      <xdr:row>16</xdr:row>
      <xdr:rowOff>171450</xdr:rowOff>
    </xdr:to>
    <xdr:pic>
      <xdr:nvPicPr>
        <xdr:cNvPr id="1" name="1 Imagen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23900"/>
          <a:ext cx="27813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B2">
      <selection activeCell="B14" sqref="B14"/>
    </sheetView>
  </sheetViews>
  <sheetFormatPr defaultColWidth="11.421875" defaultRowHeight="15"/>
  <cols>
    <col min="1" max="1" width="7.7109375" style="0" customWidth="1"/>
    <col min="2" max="2" width="38.7109375" style="0" customWidth="1"/>
    <col min="3" max="3" width="30.57421875" style="0" bestFit="1" customWidth="1"/>
    <col min="4" max="4" width="6.8515625" style="0" customWidth="1"/>
    <col min="5" max="5" width="16.140625" style="0" customWidth="1"/>
    <col min="6" max="6" width="28.00390625" style="0" customWidth="1"/>
    <col min="11" max="11" width="7.7109375" style="0" customWidth="1"/>
  </cols>
  <sheetData>
    <row r="1" spans="1:6" ht="25.5">
      <c r="A1" s="63" t="s">
        <v>0</v>
      </c>
      <c r="B1" s="64"/>
      <c r="C1" s="64"/>
      <c r="D1" s="64"/>
      <c r="E1" s="64"/>
      <c r="F1" s="65"/>
    </row>
    <row r="2" spans="8:11" ht="15">
      <c r="H2" s="66"/>
      <c r="I2" s="66"/>
      <c r="J2" s="66"/>
      <c r="K2" s="66"/>
    </row>
    <row r="3" spans="1:11" ht="18" customHeight="1">
      <c r="A3" s="67" t="s">
        <v>1</v>
      </c>
      <c r="B3" s="67"/>
      <c r="E3" s="1" t="s">
        <v>2</v>
      </c>
      <c r="F3" s="2">
        <f>C4</f>
        <v>185362331</v>
      </c>
      <c r="H3" s="66"/>
      <c r="I3" s="66"/>
      <c r="J3" s="66"/>
      <c r="K3" s="66"/>
    </row>
    <row r="4" spans="1:11" ht="18" customHeight="1">
      <c r="A4" s="3">
        <v>1</v>
      </c>
      <c r="B4" s="3" t="s">
        <v>3</v>
      </c>
      <c r="C4" s="4">
        <v>185362331</v>
      </c>
      <c r="E4" s="1" t="s">
        <v>4</v>
      </c>
      <c r="F4" s="2">
        <f>C4*0.95</f>
        <v>176094214.45</v>
      </c>
      <c r="H4" s="66"/>
      <c r="I4" s="66"/>
      <c r="J4" s="66"/>
      <c r="K4" s="66"/>
    </row>
    <row r="5" spans="8:11" ht="18" customHeight="1">
      <c r="H5" s="66"/>
      <c r="I5" s="66"/>
      <c r="J5" s="66"/>
      <c r="K5" s="66"/>
    </row>
    <row r="6" spans="1:11" ht="18" customHeight="1">
      <c r="A6" s="3" t="s">
        <v>5</v>
      </c>
      <c r="B6" s="3" t="s">
        <v>6</v>
      </c>
      <c r="C6" s="5" t="s">
        <v>7</v>
      </c>
      <c r="H6" s="66"/>
      <c r="I6" s="66"/>
      <c r="J6" s="66"/>
      <c r="K6" s="66"/>
    </row>
    <row r="7" spans="1:11" ht="18" customHeight="1">
      <c r="A7" s="6">
        <v>2</v>
      </c>
      <c r="B7" s="7" t="s">
        <v>8</v>
      </c>
      <c r="C7" s="8">
        <v>183817433</v>
      </c>
      <c r="F7" s="9">
        <v>185362331</v>
      </c>
      <c r="H7" s="66"/>
      <c r="I7" s="66"/>
      <c r="J7" s="66"/>
      <c r="K7" s="66"/>
    </row>
    <row r="8" spans="1:11" ht="18" customHeight="1">
      <c r="A8" s="6">
        <v>3</v>
      </c>
      <c r="B8" s="7" t="s">
        <v>9</v>
      </c>
      <c r="C8" s="8">
        <v>185179729</v>
      </c>
      <c r="F8" s="10">
        <f>F7/1.16</f>
        <v>159795112.9310345</v>
      </c>
      <c r="H8" s="66"/>
      <c r="I8" s="66"/>
      <c r="J8" s="66"/>
      <c r="K8" s="66"/>
    </row>
    <row r="9" spans="1:11" ht="18" customHeight="1">
      <c r="A9" s="6">
        <v>4</v>
      </c>
      <c r="B9" s="7" t="s">
        <v>10</v>
      </c>
      <c r="C9" s="8">
        <v>183287106</v>
      </c>
      <c r="F9" s="11">
        <f>F8*0.95</f>
        <v>151805357.28448278</v>
      </c>
      <c r="H9" s="66"/>
      <c r="I9" s="66"/>
      <c r="J9" s="66"/>
      <c r="K9" s="66"/>
    </row>
    <row r="10" spans="1:11" ht="18" customHeight="1">
      <c r="A10" s="6">
        <v>5</v>
      </c>
      <c r="B10" s="7">
        <v>0</v>
      </c>
      <c r="C10" s="8">
        <v>0</v>
      </c>
      <c r="H10" s="66"/>
      <c r="I10" s="66"/>
      <c r="J10" s="66"/>
      <c r="K10" s="66"/>
    </row>
    <row r="11" spans="1:11" ht="18" customHeight="1">
      <c r="A11" s="6">
        <v>6</v>
      </c>
      <c r="B11" s="7" t="s">
        <v>11</v>
      </c>
      <c r="C11" s="8">
        <v>184750635</v>
      </c>
      <c r="F11">
        <f>F7*0.8</f>
        <v>148289864.8</v>
      </c>
      <c r="H11" s="66"/>
      <c r="I11" s="66"/>
      <c r="J11" s="66"/>
      <c r="K11" s="66"/>
    </row>
    <row r="12" spans="1:11" ht="18" customHeight="1">
      <c r="A12" s="6">
        <v>7</v>
      </c>
      <c r="B12" s="7" t="s">
        <v>12</v>
      </c>
      <c r="C12" s="8">
        <v>184741559</v>
      </c>
      <c r="H12" s="66"/>
      <c r="I12" s="66"/>
      <c r="J12" s="66"/>
      <c r="K12" s="66"/>
    </row>
    <row r="13" spans="1:11" ht="18" customHeight="1">
      <c r="A13" s="6">
        <v>8</v>
      </c>
      <c r="B13" s="12">
        <v>0</v>
      </c>
      <c r="C13" s="8">
        <v>0</v>
      </c>
      <c r="H13" s="66"/>
      <c r="I13" s="66"/>
      <c r="J13" s="66"/>
      <c r="K13" s="66"/>
    </row>
    <row r="14" spans="1:11" ht="18" customHeight="1">
      <c r="A14" s="6">
        <v>9</v>
      </c>
      <c r="B14" s="13">
        <v>0</v>
      </c>
      <c r="C14" s="8">
        <v>0</v>
      </c>
      <c r="H14" s="66"/>
      <c r="I14" s="66"/>
      <c r="J14" s="66"/>
      <c r="K14" s="66"/>
    </row>
    <row r="15" spans="1:3" ht="18" customHeight="1">
      <c r="A15" s="6">
        <v>10</v>
      </c>
      <c r="B15" s="13">
        <v>0</v>
      </c>
      <c r="C15" s="8">
        <v>0</v>
      </c>
    </row>
    <row r="16" spans="1:3" ht="18" customHeight="1">
      <c r="A16" s="6">
        <v>11</v>
      </c>
      <c r="B16" s="13">
        <v>0</v>
      </c>
      <c r="C16" s="8">
        <v>0</v>
      </c>
    </row>
    <row r="17" spans="1:11" ht="18" customHeight="1">
      <c r="A17" s="6">
        <v>12</v>
      </c>
      <c r="B17" s="13">
        <v>0</v>
      </c>
      <c r="C17" s="8">
        <v>0</v>
      </c>
      <c r="H17" s="68" t="s">
        <v>13</v>
      </c>
      <c r="I17" s="68"/>
      <c r="J17" s="68"/>
      <c r="K17" s="68"/>
    </row>
    <row r="18" spans="1:11" ht="18" customHeight="1">
      <c r="A18" s="6">
        <v>13</v>
      </c>
      <c r="B18" s="13">
        <v>0</v>
      </c>
      <c r="C18" s="8">
        <v>0</v>
      </c>
      <c r="H18" s="62" t="s">
        <v>14</v>
      </c>
      <c r="I18" s="62"/>
      <c r="J18" s="62"/>
      <c r="K18" s="62"/>
    </row>
    <row r="19" spans="1:11" ht="18" customHeight="1">
      <c r="A19" s="6">
        <v>14</v>
      </c>
      <c r="B19" s="13">
        <v>0</v>
      </c>
      <c r="C19" s="8">
        <v>0</v>
      </c>
      <c r="H19" s="62"/>
      <c r="I19" s="62"/>
      <c r="J19" s="62"/>
      <c r="K19" s="62"/>
    </row>
    <row r="20" spans="1:11" ht="18" customHeight="1">
      <c r="A20" s="6">
        <v>15</v>
      </c>
      <c r="B20" s="13" t="s">
        <v>15</v>
      </c>
      <c r="C20" s="8">
        <v>0</v>
      </c>
      <c r="H20" s="62" t="s">
        <v>16</v>
      </c>
      <c r="I20" s="62"/>
      <c r="J20" s="62"/>
      <c r="K20" s="62"/>
    </row>
    <row r="21" spans="1:11" ht="18" customHeight="1">
      <c r="A21" s="6">
        <v>16</v>
      </c>
      <c r="B21" s="14">
        <v>0</v>
      </c>
      <c r="C21" s="8">
        <v>0</v>
      </c>
      <c r="H21" s="62"/>
      <c r="I21" s="62"/>
      <c r="J21" s="62"/>
      <c r="K21" s="62"/>
    </row>
    <row r="22" spans="1:3" ht="18" customHeight="1">
      <c r="A22" s="6">
        <v>17</v>
      </c>
      <c r="B22" s="14">
        <v>0</v>
      </c>
      <c r="C22" s="8">
        <v>0</v>
      </c>
    </row>
    <row r="23" spans="1:3" ht="18" customHeight="1">
      <c r="A23" s="6">
        <v>18</v>
      </c>
      <c r="B23" s="15">
        <v>0</v>
      </c>
      <c r="C23" s="8">
        <v>0</v>
      </c>
    </row>
    <row r="24" spans="1:6" ht="18" customHeight="1">
      <c r="A24" s="6">
        <v>19</v>
      </c>
      <c r="B24" s="15">
        <v>0</v>
      </c>
      <c r="C24" s="8">
        <v>0</v>
      </c>
      <c r="E24" s="16"/>
      <c r="F24" s="16"/>
    </row>
    <row r="25" spans="1:3" ht="18" customHeight="1">
      <c r="A25" s="6">
        <v>20</v>
      </c>
      <c r="B25" s="15">
        <v>0</v>
      </c>
      <c r="C25" s="8">
        <v>0</v>
      </c>
    </row>
  </sheetData>
  <sheetProtection/>
  <mergeCells count="7">
    <mergeCell ref="H20:K21"/>
    <mergeCell ref="A1:F1"/>
    <mergeCell ref="H2:I14"/>
    <mergeCell ref="J2:K14"/>
    <mergeCell ref="A3:B3"/>
    <mergeCell ref="H17:K17"/>
    <mergeCell ref="H18:K19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7.7109375" style="0" customWidth="1"/>
    <col min="2" max="2" width="37.140625" style="0" customWidth="1"/>
    <col min="3" max="3" width="19.421875" style="0" customWidth="1"/>
    <col min="4" max="4" width="6.8515625" style="0" customWidth="1"/>
    <col min="5" max="5" width="16.140625" style="0" customWidth="1"/>
    <col min="6" max="6" width="28.00390625" style="0" customWidth="1"/>
  </cols>
  <sheetData>
    <row r="1" spans="1:6" ht="36" customHeight="1">
      <c r="A1" s="63" t="s">
        <v>0</v>
      </c>
      <c r="B1" s="64"/>
      <c r="C1" s="64"/>
      <c r="D1" s="64"/>
      <c r="E1" s="64"/>
      <c r="F1" s="65"/>
    </row>
    <row r="3" spans="1:6" ht="24" customHeight="1">
      <c r="A3" s="67" t="s">
        <v>1</v>
      </c>
      <c r="B3" s="67"/>
      <c r="E3" s="66"/>
      <c r="F3" s="66"/>
    </row>
    <row r="4" spans="1:6" ht="25.5" customHeight="1">
      <c r="A4" s="3">
        <v>1</v>
      </c>
      <c r="B4" s="3" t="s">
        <v>3</v>
      </c>
      <c r="C4" s="4">
        <v>185362331</v>
      </c>
      <c r="E4" s="66"/>
      <c r="F4" s="66"/>
    </row>
    <row r="5" spans="5:6" ht="15">
      <c r="E5" s="66"/>
      <c r="F5" s="66"/>
    </row>
    <row r="6" spans="1:6" ht="45">
      <c r="A6" s="3" t="s">
        <v>5</v>
      </c>
      <c r="B6" s="3" t="s">
        <v>6</v>
      </c>
      <c r="C6" s="5" t="s">
        <v>7</v>
      </c>
      <c r="E6" s="66"/>
      <c r="F6" s="66"/>
    </row>
    <row r="7" spans="1:6" ht="15">
      <c r="A7" s="6">
        <v>1</v>
      </c>
      <c r="B7" s="7" t="s">
        <v>8</v>
      </c>
      <c r="C7" s="8">
        <v>183817433</v>
      </c>
      <c r="E7" s="66"/>
      <c r="F7" s="66"/>
    </row>
    <row r="8" spans="1:6" ht="15">
      <c r="A8" s="6">
        <v>2</v>
      </c>
      <c r="B8" s="7" t="s">
        <v>9</v>
      </c>
      <c r="C8" s="8">
        <v>185179729</v>
      </c>
      <c r="E8" s="66"/>
      <c r="F8" s="66"/>
    </row>
    <row r="9" spans="1:6" ht="15">
      <c r="A9" s="6">
        <v>3</v>
      </c>
      <c r="B9" s="7" t="s">
        <v>10</v>
      </c>
      <c r="C9" s="8">
        <v>183287106</v>
      </c>
      <c r="E9" s="66"/>
      <c r="F9" s="66"/>
    </row>
    <row r="10" spans="1:6" ht="15">
      <c r="A10" s="6">
        <v>4</v>
      </c>
      <c r="B10" s="7">
        <v>0</v>
      </c>
      <c r="C10" s="8">
        <v>0</v>
      </c>
      <c r="E10" s="66"/>
      <c r="F10" s="66"/>
    </row>
    <row r="11" spans="1:6" ht="15">
      <c r="A11" s="6">
        <v>5</v>
      </c>
      <c r="B11" s="7" t="s">
        <v>11</v>
      </c>
      <c r="C11" s="8">
        <v>184750635</v>
      </c>
      <c r="E11" s="66"/>
      <c r="F11" s="66"/>
    </row>
    <row r="12" spans="1:6" ht="15">
      <c r="A12" s="6">
        <v>6</v>
      </c>
      <c r="B12" s="7" t="s">
        <v>12</v>
      </c>
      <c r="C12" s="8">
        <v>184741559</v>
      </c>
      <c r="E12" s="66"/>
      <c r="F12" s="66"/>
    </row>
    <row r="13" spans="1:6" ht="15">
      <c r="A13" s="6">
        <v>7</v>
      </c>
      <c r="B13" s="7">
        <v>0</v>
      </c>
      <c r="C13" s="8">
        <v>0</v>
      </c>
      <c r="E13" s="66"/>
      <c r="F13" s="66"/>
    </row>
    <row r="14" spans="1:6" ht="15">
      <c r="A14" s="6">
        <v>8</v>
      </c>
      <c r="B14" s="12">
        <v>0</v>
      </c>
      <c r="C14" s="8">
        <v>0</v>
      </c>
      <c r="E14" s="66"/>
      <c r="F14" s="66"/>
    </row>
    <row r="15" spans="1:6" ht="15">
      <c r="A15" s="6">
        <v>9</v>
      </c>
      <c r="B15" s="7">
        <v>0</v>
      </c>
      <c r="C15" s="17">
        <v>0</v>
      </c>
      <c r="E15" s="66"/>
      <c r="F15" s="66"/>
    </row>
    <row r="16" spans="1:6" ht="15">
      <c r="A16" s="6">
        <v>10</v>
      </c>
      <c r="B16" s="7">
        <v>0</v>
      </c>
      <c r="C16" s="17">
        <v>0</v>
      </c>
      <c r="E16" s="66"/>
      <c r="F16" s="66"/>
    </row>
    <row r="17" spans="1:6" ht="15">
      <c r="A17" s="6">
        <v>11</v>
      </c>
      <c r="B17" s="7">
        <v>0</v>
      </c>
      <c r="C17" s="17">
        <v>0</v>
      </c>
      <c r="E17" s="66"/>
      <c r="F17" s="66"/>
    </row>
    <row r="18" spans="1:3" ht="15">
      <c r="A18" s="6">
        <v>12</v>
      </c>
      <c r="B18" s="7">
        <v>0</v>
      </c>
      <c r="C18" s="17">
        <v>0</v>
      </c>
    </row>
    <row r="19" spans="1:6" ht="16.5">
      <c r="A19" s="6">
        <v>13</v>
      </c>
      <c r="B19" s="7">
        <v>0</v>
      </c>
      <c r="C19" s="17">
        <v>0</v>
      </c>
      <c r="E19" s="68" t="s">
        <v>13</v>
      </c>
      <c r="F19" s="68"/>
    </row>
    <row r="20" spans="1:6" ht="15">
      <c r="A20" s="6">
        <v>14</v>
      </c>
      <c r="B20" s="7">
        <v>0</v>
      </c>
      <c r="C20" s="17">
        <v>0</v>
      </c>
      <c r="E20" s="62" t="s">
        <v>14</v>
      </c>
      <c r="F20" s="62"/>
    </row>
    <row r="21" spans="1:6" ht="15">
      <c r="A21" s="6">
        <v>15</v>
      </c>
      <c r="B21" s="7">
        <v>0</v>
      </c>
      <c r="C21" s="17">
        <v>0</v>
      </c>
      <c r="E21" s="62"/>
      <c r="F21" s="62"/>
    </row>
    <row r="22" spans="1:6" ht="15">
      <c r="A22" s="6">
        <v>16</v>
      </c>
      <c r="B22" s="18">
        <v>0</v>
      </c>
      <c r="C22" s="17">
        <v>0</v>
      </c>
      <c r="E22" s="62" t="s">
        <v>16</v>
      </c>
      <c r="F22" s="62"/>
    </row>
    <row r="23" spans="1:6" ht="15">
      <c r="A23" s="6">
        <v>17</v>
      </c>
      <c r="B23" s="18">
        <v>0</v>
      </c>
      <c r="C23" s="17">
        <v>0</v>
      </c>
      <c r="E23" s="62"/>
      <c r="F23" s="62"/>
    </row>
    <row r="24" spans="1:6" ht="15">
      <c r="A24" s="6">
        <v>18</v>
      </c>
      <c r="B24" s="19">
        <v>0</v>
      </c>
      <c r="C24" s="17">
        <v>0</v>
      </c>
      <c r="E24" s="16"/>
      <c r="F24" s="16"/>
    </row>
    <row r="25" spans="1:6" ht="15">
      <c r="A25" s="6">
        <v>19</v>
      </c>
      <c r="B25" s="19">
        <v>0</v>
      </c>
      <c r="C25" s="17">
        <v>0</v>
      </c>
      <c r="E25" s="16"/>
      <c r="F25" s="16"/>
    </row>
    <row r="26" spans="1:3" ht="15">
      <c r="A26" s="6">
        <v>20</v>
      </c>
      <c r="B26" s="19">
        <v>0</v>
      </c>
      <c r="C26" s="17">
        <v>0</v>
      </c>
    </row>
  </sheetData>
  <sheetProtection/>
  <mergeCells count="6">
    <mergeCell ref="E22:F23"/>
    <mergeCell ref="A1:F1"/>
    <mergeCell ref="A3:B3"/>
    <mergeCell ref="E3:F17"/>
    <mergeCell ref="E19:F19"/>
    <mergeCell ref="E20:F2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4"/>
  <sheetViews>
    <sheetView tabSelected="1" zoomScalePageLayoutView="0" workbookViewId="0" topLeftCell="A4">
      <selection activeCell="AC22" sqref="AC22"/>
    </sheetView>
  </sheetViews>
  <sheetFormatPr defaultColWidth="11.421875" defaultRowHeight="15" outlineLevelCol="1"/>
  <cols>
    <col min="1" max="1" width="3.57421875" style="0" bestFit="1" customWidth="1"/>
    <col min="2" max="2" width="29.140625" style="28" bestFit="1" customWidth="1"/>
    <col min="3" max="3" width="16.421875" style="25" bestFit="1" customWidth="1"/>
    <col min="4" max="4" width="21.28125" style="25" bestFit="1" customWidth="1"/>
    <col min="5" max="5" width="9.00390625" style="25" bestFit="1" customWidth="1"/>
    <col min="6" max="6" width="13.421875" style="25" bestFit="1" customWidth="1"/>
    <col min="7" max="7" width="16.57421875" style="0" hidden="1" customWidth="1" outlineLevel="1"/>
    <col min="8" max="9" width="14.00390625" style="0" hidden="1" customWidth="1" outlineLevel="1"/>
    <col min="10" max="10" width="13.28125" style="0" hidden="1" customWidth="1" outlineLevel="1"/>
    <col min="11" max="12" width="14.8515625" style="0" hidden="1" customWidth="1" outlineLevel="1"/>
    <col min="13" max="13" width="15.28125" style="0" hidden="1" customWidth="1" outlineLevel="1"/>
    <col min="14" max="14" width="14.8515625" style="0" hidden="1" customWidth="1" outlineLevel="1"/>
    <col min="15" max="15" width="16.421875" style="0" hidden="1" customWidth="1" outlineLevel="1"/>
    <col min="16" max="16" width="16.57421875" style="25" bestFit="1" customWidth="1" collapsed="1"/>
    <col min="17" max="17" width="12.7109375" style="25" customWidth="1"/>
    <col min="18" max="18" width="14.7109375" style="0" hidden="1" customWidth="1" outlineLevel="1"/>
    <col min="19" max="19" width="14.57421875" style="0" hidden="1" customWidth="1" outlineLevel="1"/>
    <col min="20" max="20" width="13.57421875" style="0" hidden="1" customWidth="1" outlineLevel="1"/>
    <col min="21" max="21" width="13.28125" style="0" hidden="1" customWidth="1" outlineLevel="1"/>
    <col min="22" max="22" width="2.7109375" style="0" customWidth="1" collapsed="1"/>
    <col min="23" max="25" width="2.7109375" style="0" customWidth="1"/>
  </cols>
  <sheetData>
    <row r="1" spans="1:17" ht="33.75" customHeight="1">
      <c r="A1" s="20"/>
      <c r="B1" s="70" t="s">
        <v>17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4" ht="15">
      <c r="A2" s="21">
        <v>1</v>
      </c>
      <c r="B2" s="22" t="s">
        <v>18</v>
      </c>
      <c r="C2" s="23">
        <f>VLOOKUP(A2,PRESUPUESTO,3)</f>
        <v>185362331</v>
      </c>
      <c r="D2" s="24"/>
    </row>
    <row r="3" spans="1:4" ht="15">
      <c r="A3" s="21"/>
      <c r="B3" s="26" t="s">
        <v>19</v>
      </c>
      <c r="C3" s="27">
        <f>C2*0.95</f>
        <v>176094214.45</v>
      </c>
      <c r="D3" s="27">
        <f>C2</f>
        <v>185362331</v>
      </c>
    </row>
    <row r="4" spans="11:12" ht="15">
      <c r="K4" s="71" t="s">
        <v>20</v>
      </c>
      <c r="L4" s="71"/>
    </row>
    <row r="5" spans="1:17" ht="45">
      <c r="A5" s="29" t="s">
        <v>5</v>
      </c>
      <c r="B5" s="30" t="s">
        <v>6</v>
      </c>
      <c r="C5" s="31" t="s">
        <v>7</v>
      </c>
      <c r="D5" s="32" t="s">
        <v>21</v>
      </c>
      <c r="E5" s="32" t="s">
        <v>22</v>
      </c>
      <c r="F5" s="32" t="s">
        <v>23</v>
      </c>
      <c r="G5" s="33" t="s">
        <v>24</v>
      </c>
      <c r="H5" s="33" t="s">
        <v>25</v>
      </c>
      <c r="I5" s="33" t="s">
        <v>26</v>
      </c>
      <c r="J5" s="33" t="s">
        <v>27</v>
      </c>
      <c r="K5" s="3" t="s">
        <v>28</v>
      </c>
      <c r="L5" s="3" t="s">
        <v>29</v>
      </c>
      <c r="M5" s="33" t="s">
        <v>30</v>
      </c>
      <c r="N5" s="33" t="s">
        <v>31</v>
      </c>
      <c r="O5" s="33" t="s">
        <v>32</v>
      </c>
      <c r="P5" s="31" t="s">
        <v>33</v>
      </c>
      <c r="Q5" s="31" t="s">
        <v>34</v>
      </c>
    </row>
    <row r="6" spans="1:25" ht="15">
      <c r="A6" s="6">
        <v>1</v>
      </c>
      <c r="B6" s="34" t="str">
        <f aca="true" t="shared" si="0" ref="B6:B25">VLOOKUP(A6,datos,2)</f>
        <v>MAURICIO CASTILLO ESCOBEDO</v>
      </c>
      <c r="C6" s="35">
        <f aca="true" t="shared" si="1" ref="C6:C25">VLOOKUP(A6,datos,3)</f>
        <v>183817433</v>
      </c>
      <c r="D6" s="36" t="s">
        <v>35</v>
      </c>
      <c r="E6" s="37" t="str">
        <f>IF(C6&lt;$C$3,"NO",IF(C6&gt;$D$3,"NO","SI"))</f>
        <v>SI</v>
      </c>
      <c r="F6" s="37" t="str">
        <f>IF(AND(D6="SI",E6="SI"),"SI","NO")</f>
        <v>SI</v>
      </c>
      <c r="G6" s="38">
        <f>IF(F6="SI",C6,1)</f>
        <v>183817433</v>
      </c>
      <c r="H6" s="39">
        <f>IF(D30=0,20,20-D30)</f>
        <v>5</v>
      </c>
      <c r="I6" s="39">
        <f>COUNTIF(G6:G25,"&gt;1")</f>
        <v>5</v>
      </c>
      <c r="J6" s="38">
        <f>(SUMIF(G6:G25,"&gt;1"))/$I$6</f>
        <v>184355292.4</v>
      </c>
      <c r="K6" s="40">
        <f>J6*0.98</f>
        <v>180668186.55200002</v>
      </c>
      <c r="L6" s="40">
        <f>J6*1.02</f>
        <v>188042398.248</v>
      </c>
      <c r="M6" s="41">
        <f aca="true" t="shared" si="2" ref="M6:M25">IF(G6&lt;$K$6,1,IF(G6&gt;$L$6,1,G6))</f>
        <v>183817433</v>
      </c>
      <c r="N6" s="39">
        <f>(SUMIF(M6:M25,"&gt;1"))/$M$27</f>
        <v>184355292.4</v>
      </c>
      <c r="O6" s="39">
        <f aca="true" t="shared" si="3" ref="O6:O25">IF(M6&lt;$K$6,"P",IF(M6&gt;$J$6,"P",M6))</f>
        <v>183817433</v>
      </c>
      <c r="P6" s="42">
        <f>IF(M6&gt;1,ABS(M6-$D$38),"N")</f>
        <v>416771.091445595</v>
      </c>
      <c r="Q6" s="37" t="str">
        <f>IF(P6=$P$27,"GANADOR","")</f>
        <v>GANADOR</v>
      </c>
      <c r="R6" s="39" t="str">
        <f>IF(P6&lt;&gt;$P$27,P6,"N")</f>
        <v>N</v>
      </c>
      <c r="S6" s="39" t="str">
        <f>IF(R6&lt;&gt;$R$27,R6,"N")</f>
        <v>N</v>
      </c>
      <c r="T6" s="39" t="str">
        <f>IF(S6&lt;&gt;$S$27,S6,"N")</f>
        <v>N</v>
      </c>
      <c r="U6" s="39" t="str">
        <f>IF(T6&lt;&gt;$T$27,T6,"N")</f>
        <v>N</v>
      </c>
      <c r="V6" s="43">
        <f>IF(R6=$R$27,"2º","")</f>
      </c>
      <c r="W6" s="39">
        <f>IF(S6=$S$27,"3º","")</f>
      </c>
      <c r="X6" s="39">
        <f>IF(T6=$T$27,"4º","")</f>
      </c>
      <c r="Y6" s="39">
        <f>IF(U6=$U$27,"5º","")</f>
      </c>
    </row>
    <row r="7" spans="1:25" ht="15">
      <c r="A7" s="6">
        <v>2</v>
      </c>
      <c r="B7" s="34" t="str">
        <f t="shared" si="0"/>
        <v>CONSORCIO BO</v>
      </c>
      <c r="C7" s="35">
        <f t="shared" si="1"/>
        <v>185179729</v>
      </c>
      <c r="D7" s="36" t="s">
        <v>35</v>
      </c>
      <c r="E7" s="37" t="str">
        <f aca="true" t="shared" si="4" ref="E7:E25">IF(C7&lt;$C$3,"NO",IF(C7&gt;$D$3,"NO","SI"))</f>
        <v>SI</v>
      </c>
      <c r="F7" s="37" t="str">
        <f aca="true" t="shared" si="5" ref="F7:F25">IF(AND(D7="SI",E7="SI"),"SI","NO")</f>
        <v>SI</v>
      </c>
      <c r="G7" s="38">
        <f aca="true" t="shared" si="6" ref="G7:G25">IF(F7="SI",C7,1)</f>
        <v>185179729</v>
      </c>
      <c r="J7" s="39"/>
      <c r="M7" s="41">
        <f t="shared" si="2"/>
        <v>185179729</v>
      </c>
      <c r="O7" s="39" t="str">
        <f t="shared" si="3"/>
        <v>P</v>
      </c>
      <c r="P7" s="42">
        <f aca="true" t="shared" si="7" ref="P7:P25">IF(M7&gt;1,ABS(M7-$D$38),"N")</f>
        <v>945524.908554405</v>
      </c>
      <c r="Q7" s="37">
        <f aca="true" t="shared" si="8" ref="Q7:Q25">IF(P7=$P$27,"GANADOR","")</f>
      </c>
      <c r="R7" s="39">
        <f aca="true" t="shared" si="9" ref="R7:R25">IF(P7&lt;&gt;$P$27,P7,"N")</f>
        <v>945524.908554405</v>
      </c>
      <c r="S7" s="39">
        <f aca="true" t="shared" si="10" ref="S7:S25">IF(R7&lt;&gt;$R$27,R7,"N")</f>
        <v>945524.908554405</v>
      </c>
      <c r="T7" s="39">
        <f aca="true" t="shared" si="11" ref="T7:T25">IF(S7&lt;&gt;$S$27,S7,"N")</f>
        <v>945524.908554405</v>
      </c>
      <c r="U7" s="39" t="str">
        <f aca="true" t="shared" si="12" ref="U7:U25">IF(T7&lt;&gt;$T$27,T7,"N")</f>
        <v>N</v>
      </c>
      <c r="V7" s="43">
        <f aca="true" t="shared" si="13" ref="V7:V25">IF(R7=$R$27,"2º","")</f>
      </c>
      <c r="W7" s="39">
        <f aca="true" t="shared" si="14" ref="W7:W25">IF(S7=$S$27,"3º","")</f>
      </c>
      <c r="X7" s="39" t="str">
        <f aca="true" t="shared" si="15" ref="X7:X25">IF(T7=$T$27,"4º","")</f>
        <v>4º</v>
      </c>
      <c r="Y7" s="39">
        <f aca="true" t="shared" si="16" ref="Y7:Y25">IF(U7=$U$27,"5º","")</f>
      </c>
    </row>
    <row r="8" spans="1:25" ht="15">
      <c r="A8" s="6">
        <v>3</v>
      </c>
      <c r="B8" s="34" t="str">
        <f t="shared" si="0"/>
        <v>IRLANDA MARICEL VERGARA</v>
      </c>
      <c r="C8" s="35">
        <f>VLOOKUP(A8,datos,3)</f>
        <v>183287106</v>
      </c>
      <c r="D8" s="36" t="s">
        <v>35</v>
      </c>
      <c r="E8" s="37" t="str">
        <f t="shared" si="4"/>
        <v>SI</v>
      </c>
      <c r="F8" s="37" t="str">
        <f t="shared" si="5"/>
        <v>SI</v>
      </c>
      <c r="G8" s="38">
        <f t="shared" si="6"/>
        <v>183287106</v>
      </c>
      <c r="J8" s="39"/>
      <c r="M8" s="41">
        <f t="shared" si="2"/>
        <v>183287106</v>
      </c>
      <c r="O8" s="39">
        <f t="shared" si="3"/>
        <v>183287106</v>
      </c>
      <c r="P8" s="42">
        <f t="shared" si="7"/>
        <v>947098.091445595</v>
      </c>
      <c r="Q8" s="37">
        <f t="shared" si="8"/>
      </c>
      <c r="R8" s="39">
        <f t="shared" si="9"/>
        <v>947098.091445595</v>
      </c>
      <c r="S8" s="39">
        <f t="shared" si="10"/>
        <v>947098.091445595</v>
      </c>
      <c r="T8" s="39">
        <f t="shared" si="11"/>
        <v>947098.091445595</v>
      </c>
      <c r="U8" s="39">
        <f t="shared" si="12"/>
        <v>947098.091445595</v>
      </c>
      <c r="V8" s="43">
        <f t="shared" si="13"/>
      </c>
      <c r="W8" s="39">
        <f t="shared" si="14"/>
      </c>
      <c r="X8" s="39">
        <f t="shared" si="15"/>
      </c>
      <c r="Y8" s="39" t="str">
        <f t="shared" si="16"/>
        <v>5º</v>
      </c>
    </row>
    <row r="9" spans="1:25" ht="15">
      <c r="A9" s="6">
        <v>4</v>
      </c>
      <c r="B9" s="34">
        <f t="shared" si="0"/>
        <v>0</v>
      </c>
      <c r="C9" s="35">
        <f t="shared" si="1"/>
        <v>0</v>
      </c>
      <c r="D9" s="36" t="s">
        <v>35</v>
      </c>
      <c r="E9" s="37" t="str">
        <f t="shared" si="4"/>
        <v>NO</v>
      </c>
      <c r="F9" s="37" t="str">
        <f t="shared" si="5"/>
        <v>NO</v>
      </c>
      <c r="G9" s="38">
        <f t="shared" si="6"/>
        <v>1</v>
      </c>
      <c r="J9" s="39"/>
      <c r="M9" s="41">
        <f t="shared" si="2"/>
        <v>1</v>
      </c>
      <c r="O9" s="39" t="str">
        <f t="shared" si="3"/>
        <v>P</v>
      </c>
      <c r="P9" s="42" t="str">
        <f t="shared" si="7"/>
        <v>N</v>
      </c>
      <c r="Q9" s="37">
        <f t="shared" si="8"/>
      </c>
      <c r="R9" s="39" t="str">
        <f t="shared" si="9"/>
        <v>N</v>
      </c>
      <c r="S9" s="39" t="str">
        <f t="shared" si="10"/>
        <v>N</v>
      </c>
      <c r="T9" s="39" t="str">
        <f t="shared" si="11"/>
        <v>N</v>
      </c>
      <c r="U9" s="39" t="str">
        <f t="shared" si="12"/>
        <v>N</v>
      </c>
      <c r="V9" s="43">
        <f t="shared" si="13"/>
      </c>
      <c r="W9" s="39">
        <f t="shared" si="14"/>
      </c>
      <c r="X9" s="39">
        <f t="shared" si="15"/>
      </c>
      <c r="Y9" s="39">
        <f t="shared" si="16"/>
      </c>
    </row>
    <row r="10" spans="1:25" ht="15">
      <c r="A10" s="6">
        <v>5</v>
      </c>
      <c r="B10" s="34" t="str">
        <f t="shared" si="0"/>
        <v>EDGAR AGUSTIN ARMANTA MAESTRE</v>
      </c>
      <c r="C10" s="35">
        <f t="shared" si="1"/>
        <v>184750635</v>
      </c>
      <c r="D10" s="36" t="s">
        <v>35</v>
      </c>
      <c r="E10" s="37" t="str">
        <f t="shared" si="4"/>
        <v>SI</v>
      </c>
      <c r="F10" s="37" t="str">
        <f t="shared" si="5"/>
        <v>SI</v>
      </c>
      <c r="G10" s="38">
        <f t="shared" si="6"/>
        <v>184750635</v>
      </c>
      <c r="J10" s="39"/>
      <c r="M10" s="41">
        <f t="shared" si="2"/>
        <v>184750635</v>
      </c>
      <c r="O10" s="39" t="str">
        <f t="shared" si="3"/>
        <v>P</v>
      </c>
      <c r="P10" s="42">
        <f t="shared" si="7"/>
        <v>516430.908554405</v>
      </c>
      <c r="Q10" s="37">
        <f t="shared" si="8"/>
      </c>
      <c r="R10" s="39">
        <f t="shared" si="9"/>
        <v>516430.908554405</v>
      </c>
      <c r="S10" s="39">
        <f t="shared" si="10"/>
        <v>516430.908554405</v>
      </c>
      <c r="T10" s="39" t="str">
        <f t="shared" si="11"/>
        <v>N</v>
      </c>
      <c r="U10" s="39" t="str">
        <f t="shared" si="12"/>
        <v>N</v>
      </c>
      <c r="V10" s="43">
        <f t="shared" si="13"/>
      </c>
      <c r="W10" s="39" t="str">
        <f t="shared" si="14"/>
        <v>3º</v>
      </c>
      <c r="X10" s="39">
        <f t="shared" si="15"/>
      </c>
      <c r="Y10" s="39">
        <f t="shared" si="16"/>
      </c>
    </row>
    <row r="11" spans="1:25" ht="15">
      <c r="A11" s="6">
        <v>6</v>
      </c>
      <c r="B11" s="34" t="str">
        <f t="shared" si="0"/>
        <v>CAMILO TORRES BERMUDEZ</v>
      </c>
      <c r="C11" s="35">
        <f t="shared" si="1"/>
        <v>184741559</v>
      </c>
      <c r="D11" s="36" t="s">
        <v>35</v>
      </c>
      <c r="E11" s="37" t="str">
        <f t="shared" si="4"/>
        <v>SI</v>
      </c>
      <c r="F11" s="37" t="str">
        <f t="shared" si="5"/>
        <v>SI</v>
      </c>
      <c r="G11" s="38">
        <f t="shared" si="6"/>
        <v>184741559</v>
      </c>
      <c r="J11" s="39"/>
      <c r="M11" s="41">
        <f t="shared" si="2"/>
        <v>184741559</v>
      </c>
      <c r="O11" s="39" t="str">
        <f t="shared" si="3"/>
        <v>P</v>
      </c>
      <c r="P11" s="42">
        <f t="shared" si="7"/>
        <v>507354.908554405</v>
      </c>
      <c r="Q11" s="37">
        <f t="shared" si="8"/>
      </c>
      <c r="R11" s="39">
        <f t="shared" si="9"/>
        <v>507354.908554405</v>
      </c>
      <c r="S11" s="39" t="str">
        <f t="shared" si="10"/>
        <v>N</v>
      </c>
      <c r="T11" s="39" t="str">
        <f t="shared" si="11"/>
        <v>N</v>
      </c>
      <c r="U11" s="39" t="str">
        <f t="shared" si="12"/>
        <v>N</v>
      </c>
      <c r="V11" s="43" t="str">
        <f t="shared" si="13"/>
        <v>2º</v>
      </c>
      <c r="W11" s="39">
        <f t="shared" si="14"/>
      </c>
      <c r="X11" s="39">
        <f t="shared" si="15"/>
      </c>
      <c r="Y11" s="39">
        <f t="shared" si="16"/>
      </c>
    </row>
    <row r="12" spans="1:25" ht="15">
      <c r="A12" s="6">
        <v>7</v>
      </c>
      <c r="B12" s="34">
        <f t="shared" si="0"/>
        <v>0</v>
      </c>
      <c r="C12" s="35">
        <f t="shared" si="1"/>
        <v>0</v>
      </c>
      <c r="D12" s="36" t="s">
        <v>35</v>
      </c>
      <c r="E12" s="37" t="str">
        <f t="shared" si="4"/>
        <v>NO</v>
      </c>
      <c r="F12" s="37" t="str">
        <f t="shared" si="5"/>
        <v>NO</v>
      </c>
      <c r="G12" s="38">
        <f t="shared" si="6"/>
        <v>1</v>
      </c>
      <c r="J12" s="39"/>
      <c r="M12" s="41">
        <f t="shared" si="2"/>
        <v>1</v>
      </c>
      <c r="O12" s="39" t="str">
        <f t="shared" si="3"/>
        <v>P</v>
      </c>
      <c r="P12" s="42" t="str">
        <f t="shared" si="7"/>
        <v>N</v>
      </c>
      <c r="Q12" s="37">
        <f t="shared" si="8"/>
      </c>
      <c r="R12" s="39" t="str">
        <f t="shared" si="9"/>
        <v>N</v>
      </c>
      <c r="S12" s="39" t="str">
        <f t="shared" si="10"/>
        <v>N</v>
      </c>
      <c r="T12" s="39" t="str">
        <f t="shared" si="11"/>
        <v>N</v>
      </c>
      <c r="U12" s="39" t="str">
        <f t="shared" si="12"/>
        <v>N</v>
      </c>
      <c r="V12" s="43">
        <f t="shared" si="13"/>
      </c>
      <c r="W12" s="39">
        <f t="shared" si="14"/>
      </c>
      <c r="X12" s="39">
        <f t="shared" si="15"/>
      </c>
      <c r="Y12" s="39">
        <f t="shared" si="16"/>
      </c>
    </row>
    <row r="13" spans="1:25" ht="15">
      <c r="A13" s="6">
        <v>8</v>
      </c>
      <c r="B13" s="34">
        <f t="shared" si="0"/>
        <v>0</v>
      </c>
      <c r="C13" s="35">
        <f t="shared" si="1"/>
        <v>0</v>
      </c>
      <c r="D13" s="36" t="s">
        <v>35</v>
      </c>
      <c r="E13" s="37" t="str">
        <f t="shared" si="4"/>
        <v>NO</v>
      </c>
      <c r="F13" s="37" t="str">
        <f t="shared" si="5"/>
        <v>NO</v>
      </c>
      <c r="G13" s="38">
        <f t="shared" si="6"/>
        <v>1</v>
      </c>
      <c r="J13" s="39"/>
      <c r="M13" s="41">
        <f t="shared" si="2"/>
        <v>1</v>
      </c>
      <c r="O13" s="39" t="str">
        <f t="shared" si="3"/>
        <v>P</v>
      </c>
      <c r="P13" s="42" t="str">
        <f t="shared" si="7"/>
        <v>N</v>
      </c>
      <c r="Q13" s="37">
        <f t="shared" si="8"/>
      </c>
      <c r="R13" s="39" t="str">
        <f t="shared" si="9"/>
        <v>N</v>
      </c>
      <c r="S13" s="39" t="str">
        <f t="shared" si="10"/>
        <v>N</v>
      </c>
      <c r="T13" s="39" t="str">
        <f t="shared" si="11"/>
        <v>N</v>
      </c>
      <c r="U13" s="39" t="str">
        <f t="shared" si="12"/>
        <v>N</v>
      </c>
      <c r="V13" s="43">
        <f t="shared" si="13"/>
      </c>
      <c r="W13" s="39">
        <f t="shared" si="14"/>
      </c>
      <c r="X13" s="39">
        <f t="shared" si="15"/>
      </c>
      <c r="Y13" s="39">
        <f t="shared" si="16"/>
      </c>
    </row>
    <row r="14" spans="1:25" ht="15">
      <c r="A14" s="6">
        <v>9</v>
      </c>
      <c r="B14" s="34">
        <f t="shared" si="0"/>
        <v>0</v>
      </c>
      <c r="C14" s="35">
        <f t="shared" si="1"/>
        <v>0</v>
      </c>
      <c r="D14" s="36" t="s">
        <v>35</v>
      </c>
      <c r="E14" s="37" t="str">
        <f t="shared" si="4"/>
        <v>NO</v>
      </c>
      <c r="F14" s="37" t="str">
        <f t="shared" si="5"/>
        <v>NO</v>
      </c>
      <c r="G14" s="38">
        <f t="shared" si="6"/>
        <v>1</v>
      </c>
      <c r="J14" s="39"/>
      <c r="M14" s="41">
        <f t="shared" si="2"/>
        <v>1</v>
      </c>
      <c r="O14" s="39" t="str">
        <f t="shared" si="3"/>
        <v>P</v>
      </c>
      <c r="P14" s="42" t="str">
        <f t="shared" si="7"/>
        <v>N</v>
      </c>
      <c r="Q14" s="37">
        <f t="shared" si="8"/>
      </c>
      <c r="R14" s="39" t="str">
        <f t="shared" si="9"/>
        <v>N</v>
      </c>
      <c r="S14" s="39" t="str">
        <f t="shared" si="10"/>
        <v>N</v>
      </c>
      <c r="T14" s="39" t="str">
        <f t="shared" si="11"/>
        <v>N</v>
      </c>
      <c r="U14" s="39" t="str">
        <f t="shared" si="12"/>
        <v>N</v>
      </c>
      <c r="V14" s="43">
        <f t="shared" si="13"/>
      </c>
      <c r="W14" s="39">
        <f t="shared" si="14"/>
      </c>
      <c r="X14" s="39">
        <f t="shared" si="15"/>
      </c>
      <c r="Y14" s="39">
        <f t="shared" si="16"/>
      </c>
    </row>
    <row r="15" spans="1:25" ht="15">
      <c r="A15" s="6">
        <v>10</v>
      </c>
      <c r="B15" s="34">
        <f t="shared" si="0"/>
        <v>0</v>
      </c>
      <c r="C15" s="35">
        <f t="shared" si="1"/>
        <v>0</v>
      </c>
      <c r="D15" s="36" t="s">
        <v>35</v>
      </c>
      <c r="E15" s="37" t="str">
        <f t="shared" si="4"/>
        <v>NO</v>
      </c>
      <c r="F15" s="37" t="str">
        <f t="shared" si="5"/>
        <v>NO</v>
      </c>
      <c r="G15" s="38">
        <f t="shared" si="6"/>
        <v>1</v>
      </c>
      <c r="J15" s="39"/>
      <c r="M15" s="41">
        <f t="shared" si="2"/>
        <v>1</v>
      </c>
      <c r="O15" s="39" t="str">
        <f t="shared" si="3"/>
        <v>P</v>
      </c>
      <c r="P15" s="42" t="str">
        <f t="shared" si="7"/>
        <v>N</v>
      </c>
      <c r="Q15" s="37">
        <f t="shared" si="8"/>
      </c>
      <c r="R15" s="39" t="str">
        <f t="shared" si="9"/>
        <v>N</v>
      </c>
      <c r="S15" s="39" t="str">
        <f t="shared" si="10"/>
        <v>N</v>
      </c>
      <c r="T15" s="39" t="str">
        <f t="shared" si="11"/>
        <v>N</v>
      </c>
      <c r="U15" s="39" t="str">
        <f t="shared" si="12"/>
        <v>N</v>
      </c>
      <c r="V15" s="43">
        <f t="shared" si="13"/>
      </c>
      <c r="W15" s="39">
        <f t="shared" si="14"/>
      </c>
      <c r="X15" s="39">
        <f t="shared" si="15"/>
      </c>
      <c r="Y15" s="39">
        <f t="shared" si="16"/>
      </c>
    </row>
    <row r="16" spans="1:25" ht="15">
      <c r="A16" s="6">
        <v>11</v>
      </c>
      <c r="B16" s="34">
        <f t="shared" si="0"/>
        <v>0</v>
      </c>
      <c r="C16" s="35">
        <f t="shared" si="1"/>
        <v>0</v>
      </c>
      <c r="D16" s="36" t="s">
        <v>35</v>
      </c>
      <c r="E16" s="37" t="str">
        <f t="shared" si="4"/>
        <v>NO</v>
      </c>
      <c r="F16" s="37" t="str">
        <f t="shared" si="5"/>
        <v>NO</v>
      </c>
      <c r="G16" s="38">
        <f t="shared" si="6"/>
        <v>1</v>
      </c>
      <c r="J16" s="39"/>
      <c r="M16" s="41">
        <f t="shared" si="2"/>
        <v>1</v>
      </c>
      <c r="O16" s="39" t="str">
        <f t="shared" si="3"/>
        <v>P</v>
      </c>
      <c r="P16" s="42" t="str">
        <f t="shared" si="7"/>
        <v>N</v>
      </c>
      <c r="Q16" s="37">
        <f t="shared" si="8"/>
      </c>
      <c r="R16" s="39" t="str">
        <f t="shared" si="9"/>
        <v>N</v>
      </c>
      <c r="S16" s="39" t="str">
        <f t="shared" si="10"/>
        <v>N</v>
      </c>
      <c r="T16" s="39" t="str">
        <f t="shared" si="11"/>
        <v>N</v>
      </c>
      <c r="U16" s="39" t="str">
        <f t="shared" si="12"/>
        <v>N</v>
      </c>
      <c r="V16" s="43">
        <f t="shared" si="13"/>
      </c>
      <c r="W16" s="39">
        <f t="shared" si="14"/>
      </c>
      <c r="X16" s="39">
        <f t="shared" si="15"/>
      </c>
      <c r="Y16" s="39">
        <f t="shared" si="16"/>
      </c>
    </row>
    <row r="17" spans="1:25" ht="15">
      <c r="A17" s="6">
        <v>12</v>
      </c>
      <c r="B17" s="34">
        <f t="shared" si="0"/>
        <v>0</v>
      </c>
      <c r="C17" s="35">
        <f t="shared" si="1"/>
        <v>0</v>
      </c>
      <c r="D17" s="36" t="s">
        <v>35</v>
      </c>
      <c r="E17" s="37" t="str">
        <f t="shared" si="4"/>
        <v>NO</v>
      </c>
      <c r="F17" s="37" t="str">
        <f t="shared" si="5"/>
        <v>NO</v>
      </c>
      <c r="G17" s="38">
        <f t="shared" si="6"/>
        <v>1</v>
      </c>
      <c r="J17" s="39"/>
      <c r="M17" s="41">
        <f t="shared" si="2"/>
        <v>1</v>
      </c>
      <c r="O17" s="39" t="str">
        <f t="shared" si="3"/>
        <v>P</v>
      </c>
      <c r="P17" s="42" t="str">
        <f t="shared" si="7"/>
        <v>N</v>
      </c>
      <c r="Q17" s="37">
        <f t="shared" si="8"/>
      </c>
      <c r="R17" s="39" t="str">
        <f t="shared" si="9"/>
        <v>N</v>
      </c>
      <c r="S17" s="39" t="str">
        <f t="shared" si="10"/>
        <v>N</v>
      </c>
      <c r="T17" s="39" t="str">
        <f t="shared" si="11"/>
        <v>N</v>
      </c>
      <c r="U17" s="39" t="str">
        <f t="shared" si="12"/>
        <v>N</v>
      </c>
      <c r="V17" s="43">
        <f t="shared" si="13"/>
      </c>
      <c r="W17" s="39">
        <f t="shared" si="14"/>
      </c>
      <c r="X17" s="39">
        <f t="shared" si="15"/>
      </c>
      <c r="Y17" s="39">
        <f t="shared" si="16"/>
      </c>
    </row>
    <row r="18" spans="1:25" ht="15">
      <c r="A18" s="6">
        <v>13</v>
      </c>
      <c r="B18" s="34">
        <f t="shared" si="0"/>
        <v>0</v>
      </c>
      <c r="C18" s="35">
        <f t="shared" si="1"/>
        <v>0</v>
      </c>
      <c r="D18" s="36" t="s">
        <v>35</v>
      </c>
      <c r="E18" s="37" t="str">
        <f t="shared" si="4"/>
        <v>NO</v>
      </c>
      <c r="F18" s="37" t="str">
        <f t="shared" si="5"/>
        <v>NO</v>
      </c>
      <c r="G18" s="38">
        <f t="shared" si="6"/>
        <v>1</v>
      </c>
      <c r="J18" s="39"/>
      <c r="M18" s="41">
        <f t="shared" si="2"/>
        <v>1</v>
      </c>
      <c r="O18" s="39" t="str">
        <f t="shared" si="3"/>
        <v>P</v>
      </c>
      <c r="P18" s="42" t="str">
        <f t="shared" si="7"/>
        <v>N</v>
      </c>
      <c r="Q18" s="37">
        <f t="shared" si="8"/>
      </c>
      <c r="R18" s="39" t="str">
        <f t="shared" si="9"/>
        <v>N</v>
      </c>
      <c r="S18" s="39" t="str">
        <f t="shared" si="10"/>
        <v>N</v>
      </c>
      <c r="T18" s="39" t="str">
        <f t="shared" si="11"/>
        <v>N</v>
      </c>
      <c r="U18" s="39" t="str">
        <f t="shared" si="12"/>
        <v>N</v>
      </c>
      <c r="V18" s="43">
        <f t="shared" si="13"/>
      </c>
      <c r="W18" s="39">
        <f t="shared" si="14"/>
      </c>
      <c r="X18" s="39">
        <f t="shared" si="15"/>
      </c>
      <c r="Y18" s="39">
        <f t="shared" si="16"/>
      </c>
    </row>
    <row r="19" spans="1:25" ht="15">
      <c r="A19" s="6">
        <v>14</v>
      </c>
      <c r="B19" s="34">
        <f t="shared" si="0"/>
        <v>0</v>
      </c>
      <c r="C19" s="35">
        <f t="shared" si="1"/>
        <v>0</v>
      </c>
      <c r="D19" s="36" t="s">
        <v>35</v>
      </c>
      <c r="E19" s="37" t="str">
        <f t="shared" si="4"/>
        <v>NO</v>
      </c>
      <c r="F19" s="37" t="str">
        <f t="shared" si="5"/>
        <v>NO</v>
      </c>
      <c r="G19" s="38">
        <f t="shared" si="6"/>
        <v>1</v>
      </c>
      <c r="J19" s="39"/>
      <c r="M19" s="41">
        <f t="shared" si="2"/>
        <v>1</v>
      </c>
      <c r="O19" s="39" t="str">
        <f t="shared" si="3"/>
        <v>P</v>
      </c>
      <c r="P19" s="42" t="str">
        <f t="shared" si="7"/>
        <v>N</v>
      </c>
      <c r="Q19" s="37">
        <f t="shared" si="8"/>
      </c>
      <c r="R19" s="39" t="str">
        <f t="shared" si="9"/>
        <v>N</v>
      </c>
      <c r="S19" s="39" t="str">
        <f t="shared" si="10"/>
        <v>N</v>
      </c>
      <c r="T19" s="39" t="str">
        <f t="shared" si="11"/>
        <v>N</v>
      </c>
      <c r="U19" s="39" t="str">
        <f t="shared" si="12"/>
        <v>N</v>
      </c>
      <c r="V19" s="43">
        <f t="shared" si="13"/>
      </c>
      <c r="W19" s="39">
        <f t="shared" si="14"/>
      </c>
      <c r="X19" s="39">
        <f t="shared" si="15"/>
      </c>
      <c r="Y19" s="39">
        <f t="shared" si="16"/>
      </c>
    </row>
    <row r="20" spans="1:25" ht="15">
      <c r="A20" s="6">
        <v>15</v>
      </c>
      <c r="B20" s="34">
        <f t="shared" si="0"/>
        <v>0</v>
      </c>
      <c r="C20" s="35">
        <f t="shared" si="1"/>
        <v>0</v>
      </c>
      <c r="D20" s="36" t="s">
        <v>35</v>
      </c>
      <c r="E20" s="37" t="str">
        <f t="shared" si="4"/>
        <v>NO</v>
      </c>
      <c r="F20" s="37" t="str">
        <f t="shared" si="5"/>
        <v>NO</v>
      </c>
      <c r="G20" s="38">
        <f t="shared" si="6"/>
        <v>1</v>
      </c>
      <c r="J20" s="39"/>
      <c r="M20" s="41">
        <f t="shared" si="2"/>
        <v>1</v>
      </c>
      <c r="O20" s="39" t="str">
        <f t="shared" si="3"/>
        <v>P</v>
      </c>
      <c r="P20" s="42" t="str">
        <f t="shared" si="7"/>
        <v>N</v>
      </c>
      <c r="Q20" s="37">
        <f t="shared" si="8"/>
      </c>
      <c r="R20" s="39" t="str">
        <f t="shared" si="9"/>
        <v>N</v>
      </c>
      <c r="S20" s="39" t="str">
        <f t="shared" si="10"/>
        <v>N</v>
      </c>
      <c r="T20" s="39" t="str">
        <f t="shared" si="11"/>
        <v>N</v>
      </c>
      <c r="U20" s="39" t="str">
        <f t="shared" si="12"/>
        <v>N</v>
      </c>
      <c r="V20" s="43">
        <f t="shared" si="13"/>
      </c>
      <c r="W20" s="39">
        <f t="shared" si="14"/>
      </c>
      <c r="X20" s="39">
        <f t="shared" si="15"/>
      </c>
      <c r="Y20" s="39">
        <f t="shared" si="16"/>
      </c>
    </row>
    <row r="21" spans="1:25" ht="15">
      <c r="A21" s="6">
        <v>16</v>
      </c>
      <c r="B21" s="34">
        <f t="shared" si="0"/>
        <v>0</v>
      </c>
      <c r="C21" s="35">
        <f t="shared" si="1"/>
        <v>0</v>
      </c>
      <c r="D21" s="36" t="s">
        <v>35</v>
      </c>
      <c r="E21" s="37" t="str">
        <f t="shared" si="4"/>
        <v>NO</v>
      </c>
      <c r="F21" s="37" t="str">
        <f t="shared" si="5"/>
        <v>NO</v>
      </c>
      <c r="G21" s="38">
        <f t="shared" si="6"/>
        <v>1</v>
      </c>
      <c r="J21" s="39"/>
      <c r="M21" s="41">
        <f t="shared" si="2"/>
        <v>1</v>
      </c>
      <c r="O21" s="39" t="str">
        <f t="shared" si="3"/>
        <v>P</v>
      </c>
      <c r="P21" s="42" t="str">
        <f t="shared" si="7"/>
        <v>N</v>
      </c>
      <c r="Q21" s="37">
        <f t="shared" si="8"/>
      </c>
      <c r="R21" s="39" t="str">
        <f t="shared" si="9"/>
        <v>N</v>
      </c>
      <c r="S21" s="39" t="str">
        <f t="shared" si="10"/>
        <v>N</v>
      </c>
      <c r="T21" s="39" t="str">
        <f t="shared" si="11"/>
        <v>N</v>
      </c>
      <c r="U21" s="39" t="str">
        <f t="shared" si="12"/>
        <v>N</v>
      </c>
      <c r="V21" s="43">
        <f t="shared" si="13"/>
      </c>
      <c r="W21" s="39">
        <f t="shared" si="14"/>
      </c>
      <c r="X21" s="39">
        <f t="shared" si="15"/>
      </c>
      <c r="Y21" s="39">
        <f t="shared" si="16"/>
      </c>
    </row>
    <row r="22" spans="1:25" ht="15">
      <c r="A22" s="6">
        <v>17</v>
      </c>
      <c r="B22" s="34">
        <f t="shared" si="0"/>
        <v>0</v>
      </c>
      <c r="C22" s="35">
        <f t="shared" si="1"/>
        <v>0</v>
      </c>
      <c r="D22" s="36" t="s">
        <v>35</v>
      </c>
      <c r="E22" s="37" t="str">
        <f t="shared" si="4"/>
        <v>NO</v>
      </c>
      <c r="F22" s="37" t="str">
        <f t="shared" si="5"/>
        <v>NO</v>
      </c>
      <c r="G22" s="38">
        <f t="shared" si="6"/>
        <v>1</v>
      </c>
      <c r="J22" s="39"/>
      <c r="M22" s="41">
        <f t="shared" si="2"/>
        <v>1</v>
      </c>
      <c r="O22" s="39" t="str">
        <f t="shared" si="3"/>
        <v>P</v>
      </c>
      <c r="P22" s="42" t="str">
        <f t="shared" si="7"/>
        <v>N</v>
      </c>
      <c r="Q22" s="37">
        <f t="shared" si="8"/>
      </c>
      <c r="R22" s="39" t="str">
        <f t="shared" si="9"/>
        <v>N</v>
      </c>
      <c r="S22" s="39" t="str">
        <f t="shared" si="10"/>
        <v>N</v>
      </c>
      <c r="T22" s="39" t="str">
        <f t="shared" si="11"/>
        <v>N</v>
      </c>
      <c r="U22" s="39" t="str">
        <f t="shared" si="12"/>
        <v>N</v>
      </c>
      <c r="V22" s="43">
        <f t="shared" si="13"/>
      </c>
      <c r="W22" s="39">
        <f t="shared" si="14"/>
      </c>
      <c r="X22" s="39">
        <f t="shared" si="15"/>
      </c>
      <c r="Y22" s="39">
        <f t="shared" si="16"/>
      </c>
    </row>
    <row r="23" spans="1:25" ht="15">
      <c r="A23" s="6">
        <v>18</v>
      </c>
      <c r="B23" s="34">
        <f t="shared" si="0"/>
        <v>0</v>
      </c>
      <c r="C23" s="35">
        <f t="shared" si="1"/>
        <v>0</v>
      </c>
      <c r="D23" s="36" t="s">
        <v>35</v>
      </c>
      <c r="E23" s="37" t="str">
        <f t="shared" si="4"/>
        <v>NO</v>
      </c>
      <c r="F23" s="37" t="str">
        <f t="shared" si="5"/>
        <v>NO</v>
      </c>
      <c r="G23" s="38">
        <f t="shared" si="6"/>
        <v>1</v>
      </c>
      <c r="J23" s="39"/>
      <c r="M23" s="41">
        <f t="shared" si="2"/>
        <v>1</v>
      </c>
      <c r="O23" s="39" t="str">
        <f t="shared" si="3"/>
        <v>P</v>
      </c>
      <c r="P23" s="42" t="str">
        <f t="shared" si="7"/>
        <v>N</v>
      </c>
      <c r="Q23" s="37">
        <f t="shared" si="8"/>
      </c>
      <c r="R23" s="39" t="str">
        <f t="shared" si="9"/>
        <v>N</v>
      </c>
      <c r="S23" s="39" t="str">
        <f t="shared" si="10"/>
        <v>N</v>
      </c>
      <c r="T23" s="39" t="str">
        <f t="shared" si="11"/>
        <v>N</v>
      </c>
      <c r="U23" s="39" t="str">
        <f t="shared" si="12"/>
        <v>N</v>
      </c>
      <c r="V23" s="43">
        <f t="shared" si="13"/>
      </c>
      <c r="W23" s="39">
        <f t="shared" si="14"/>
      </c>
      <c r="X23" s="39">
        <f t="shared" si="15"/>
      </c>
      <c r="Y23" s="39">
        <f t="shared" si="16"/>
      </c>
    </row>
    <row r="24" spans="1:25" ht="15">
      <c r="A24" s="6">
        <v>19</v>
      </c>
      <c r="B24" s="34">
        <f t="shared" si="0"/>
        <v>0</v>
      </c>
      <c r="C24" s="35">
        <f t="shared" si="1"/>
        <v>0</v>
      </c>
      <c r="D24" s="36" t="s">
        <v>35</v>
      </c>
      <c r="E24" s="37" t="str">
        <f t="shared" si="4"/>
        <v>NO</v>
      </c>
      <c r="F24" s="37" t="str">
        <f t="shared" si="5"/>
        <v>NO</v>
      </c>
      <c r="G24" s="38">
        <f t="shared" si="6"/>
        <v>1</v>
      </c>
      <c r="J24" s="39"/>
      <c r="M24" s="41">
        <f t="shared" si="2"/>
        <v>1</v>
      </c>
      <c r="O24" s="39" t="str">
        <f t="shared" si="3"/>
        <v>P</v>
      </c>
      <c r="P24" s="42" t="str">
        <f t="shared" si="7"/>
        <v>N</v>
      </c>
      <c r="Q24" s="37">
        <f t="shared" si="8"/>
      </c>
      <c r="R24" s="39" t="str">
        <f t="shared" si="9"/>
        <v>N</v>
      </c>
      <c r="S24" s="39" t="str">
        <f t="shared" si="10"/>
        <v>N</v>
      </c>
      <c r="T24" s="39" t="str">
        <f t="shared" si="11"/>
        <v>N</v>
      </c>
      <c r="U24" s="39" t="str">
        <f t="shared" si="12"/>
        <v>N</v>
      </c>
      <c r="V24" s="43">
        <f t="shared" si="13"/>
      </c>
      <c r="W24" s="39">
        <f t="shared" si="14"/>
      </c>
      <c r="X24" s="39">
        <f t="shared" si="15"/>
      </c>
      <c r="Y24" s="39">
        <f t="shared" si="16"/>
      </c>
    </row>
    <row r="25" spans="1:25" ht="15">
      <c r="A25" s="6">
        <v>20</v>
      </c>
      <c r="B25" s="34">
        <f t="shared" si="0"/>
        <v>0</v>
      </c>
      <c r="C25" s="35">
        <f t="shared" si="1"/>
        <v>0</v>
      </c>
      <c r="D25" s="36" t="s">
        <v>35</v>
      </c>
      <c r="E25" s="37" t="str">
        <f t="shared" si="4"/>
        <v>NO</v>
      </c>
      <c r="F25" s="37" t="str">
        <f t="shared" si="5"/>
        <v>NO</v>
      </c>
      <c r="G25" s="38">
        <f t="shared" si="6"/>
        <v>1</v>
      </c>
      <c r="J25" s="39"/>
      <c r="M25" s="41">
        <f t="shared" si="2"/>
        <v>1</v>
      </c>
      <c r="O25" s="39" t="str">
        <f t="shared" si="3"/>
        <v>P</v>
      </c>
      <c r="P25" s="42" t="str">
        <f t="shared" si="7"/>
        <v>N</v>
      </c>
      <c r="Q25" s="37">
        <f t="shared" si="8"/>
      </c>
      <c r="R25" s="39" t="str">
        <f t="shared" si="9"/>
        <v>N</v>
      </c>
      <c r="S25" s="39" t="str">
        <f t="shared" si="10"/>
        <v>N</v>
      </c>
      <c r="T25" s="39" t="str">
        <f t="shared" si="11"/>
        <v>N</v>
      </c>
      <c r="U25" s="39" t="str">
        <f t="shared" si="12"/>
        <v>N</v>
      </c>
      <c r="V25" s="43">
        <f t="shared" si="13"/>
      </c>
      <c r="W25" s="39">
        <f t="shared" si="14"/>
      </c>
      <c r="X25" s="39">
        <f t="shared" si="15"/>
      </c>
      <c r="Y25" s="39">
        <f t="shared" si="16"/>
      </c>
    </row>
    <row r="27" spans="13:21" ht="15">
      <c r="M27" s="41">
        <f>COUNTIF(M6:M25,"&gt;1")</f>
        <v>5</v>
      </c>
      <c r="N27" s="3" t="s">
        <v>36</v>
      </c>
      <c r="O27" s="44">
        <f>MAX(O6:O25)</f>
        <v>183817433</v>
      </c>
      <c r="P27" s="45">
        <f>MIN(P6:P25)</f>
        <v>416771.091445595</v>
      </c>
      <c r="R27" s="39">
        <f>MIN(R6:R25)</f>
        <v>507354.908554405</v>
      </c>
      <c r="S27" s="39">
        <f>MIN(S6:S25)</f>
        <v>516430.908554405</v>
      </c>
      <c r="T27" s="39">
        <f>MIN(T6:T25)</f>
        <v>945524.908554405</v>
      </c>
      <c r="U27" s="39">
        <f>MIN(U6:U25)</f>
        <v>947098.091445595</v>
      </c>
    </row>
    <row r="28" spans="3:15" ht="15">
      <c r="C28" s="46"/>
      <c r="D28" s="47" t="s">
        <v>35</v>
      </c>
      <c r="N28" s="3" t="s">
        <v>37</v>
      </c>
      <c r="O28" s="48">
        <f>MIN(O6:O25)</f>
        <v>183287106</v>
      </c>
    </row>
    <row r="29" ht="15">
      <c r="D29" s="47" t="s">
        <v>38</v>
      </c>
    </row>
    <row r="30" ht="15">
      <c r="D30" s="47">
        <f>COUNT(B6:B25)</f>
        <v>15</v>
      </c>
    </row>
    <row r="32" spans="2:7" ht="15">
      <c r="B32" s="72" t="s">
        <v>39</v>
      </c>
      <c r="C32" s="72"/>
      <c r="D32" s="49">
        <f>C2</f>
        <v>185362331</v>
      </c>
      <c r="E32" s="50"/>
      <c r="F32" s="50"/>
      <c r="G32" s="51"/>
    </row>
    <row r="33" spans="2:7" ht="15.75">
      <c r="B33" s="73" t="s">
        <v>40</v>
      </c>
      <c r="C33" s="73"/>
      <c r="D33" s="52">
        <f>J6</f>
        <v>184355292.4</v>
      </c>
      <c r="E33" s="50"/>
      <c r="F33" s="50"/>
      <c r="G33" s="53"/>
    </row>
    <row r="34" spans="2:7" ht="15">
      <c r="B34" s="69" t="s">
        <v>41</v>
      </c>
      <c r="C34" s="69"/>
      <c r="D34" s="52">
        <f>N6</f>
        <v>184355292.4</v>
      </c>
      <c r="E34" s="54"/>
      <c r="F34" s="54"/>
      <c r="G34" s="55"/>
    </row>
    <row r="35" spans="2:7" ht="15">
      <c r="B35" s="69" t="s">
        <v>42</v>
      </c>
      <c r="C35" s="69"/>
      <c r="D35" s="52">
        <f>O27</f>
        <v>183817433</v>
      </c>
      <c r="E35" s="54"/>
      <c r="F35" s="54"/>
      <c r="G35" s="16"/>
    </row>
    <row r="36" spans="2:9" ht="15">
      <c r="B36" s="69" t="s">
        <v>43</v>
      </c>
      <c r="C36" s="69"/>
      <c r="D36" s="52">
        <f>O28</f>
        <v>183287106</v>
      </c>
      <c r="E36" s="54"/>
      <c r="F36" s="54"/>
      <c r="G36" s="16"/>
      <c r="I36" s="56"/>
    </row>
    <row r="37" ht="15">
      <c r="I37" s="57"/>
    </row>
    <row r="38" spans="2:9" ht="15">
      <c r="B38" s="58" t="s">
        <v>44</v>
      </c>
      <c r="C38" s="59"/>
      <c r="D38" s="60">
        <f>(PRODUCT(D32:D36))^(1/5)</f>
        <v>184234204.0914456</v>
      </c>
      <c r="E38" s="59"/>
      <c r="F38" s="59"/>
      <c r="G38" s="61"/>
      <c r="I38" s="57"/>
    </row>
    <row r="42" ht="15">
      <c r="I42" s="57"/>
    </row>
    <row r="44" ht="15">
      <c r="H44">
        <v>0</v>
      </c>
    </row>
    <row r="155" ht="15">
      <c r="E155" s="37"/>
    </row>
    <row r="156" ht="15">
      <c r="E156" s="37"/>
    </row>
    <row r="157" ht="15">
      <c r="E157" s="37"/>
    </row>
    <row r="158" ht="15">
      <c r="E158" s="37"/>
    </row>
    <row r="159" ht="15">
      <c r="E159" s="37"/>
    </row>
    <row r="160" ht="15">
      <c r="E160" s="37"/>
    </row>
    <row r="161" ht="15">
      <c r="E161" s="37"/>
    </row>
    <row r="162" ht="15">
      <c r="E162" s="37"/>
    </row>
    <row r="163" ht="15">
      <c r="E163" s="37"/>
    </row>
    <row r="164" ht="15">
      <c r="E164" s="37"/>
    </row>
    <row r="165" ht="15">
      <c r="E165" s="37"/>
    </row>
    <row r="166" ht="15">
      <c r="E166" s="37"/>
    </row>
    <row r="167" ht="15">
      <c r="E167" s="37"/>
    </row>
    <row r="168" ht="15">
      <c r="E168" s="37"/>
    </row>
    <row r="169" ht="15">
      <c r="E169" s="37"/>
    </row>
    <row r="170" ht="15">
      <c r="E170" s="37"/>
    </row>
    <row r="171" ht="15">
      <c r="E171" s="37"/>
    </row>
    <row r="172" ht="15">
      <c r="E172" s="37"/>
    </row>
    <row r="173" ht="15">
      <c r="E173" s="37"/>
    </row>
    <row r="174" ht="15">
      <c r="E174" s="37"/>
    </row>
  </sheetData>
  <sheetProtection/>
  <mergeCells count="7">
    <mergeCell ref="B36:C36"/>
    <mergeCell ref="B1:Q1"/>
    <mergeCell ref="K4:L4"/>
    <mergeCell ref="B32:C32"/>
    <mergeCell ref="B33:C33"/>
    <mergeCell ref="B34:C34"/>
    <mergeCell ref="B35:C35"/>
  </mergeCells>
  <dataValidations count="1">
    <dataValidation type="list" allowBlank="1" showInputMessage="1" showErrorMessage="1" sqref="D6:D25 E155:E174">
      <formula1>$D$28:$D$29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 1</dc:creator>
  <cp:keywords/>
  <dc:description/>
  <cp:lastModifiedBy>IsabelG</cp:lastModifiedBy>
  <dcterms:created xsi:type="dcterms:W3CDTF">2011-11-10T15:10:06Z</dcterms:created>
  <dcterms:modified xsi:type="dcterms:W3CDTF">2011-11-11T13:46:31Z</dcterms:modified>
  <cp:category/>
  <cp:version/>
  <cp:contentType/>
  <cp:contentStatus/>
</cp:coreProperties>
</file>